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bf405b8d8a4e00/Skrivbord/"/>
    </mc:Choice>
  </mc:AlternateContent>
  <xr:revisionPtr revIDLastSave="0" documentId="8_{9310E23D-C56B-44B9-B6A2-6DBB649BF14B}" xr6:coauthVersionLast="45" xr6:coauthVersionMax="45" xr10:uidLastSave="{00000000-0000-0000-0000-000000000000}"/>
  <bookViews>
    <workbookView xWindow="-120" yWindow="-120" windowWidth="20730" windowHeight="11160" activeTab="4" xr2:uid="{60F80EC4-2374-4C62-8902-38D310188070}"/>
  </bookViews>
  <sheets>
    <sheet name="Resultat" sheetId="2" r:id="rId1"/>
    <sheet name="Grupp A" sheetId="1" r:id="rId2"/>
    <sheet name="Grupp B" sheetId="3" r:id="rId3"/>
    <sheet name="Grupp C" sheetId="4" r:id="rId4"/>
    <sheet name="Alla resultat" sheetId="5" r:id="rId5"/>
  </sheets>
  <definedNames>
    <definedName name="_xlnm._FilterDatabase" localSheetId="4" hidden="1">'Alla resultat'!$B$3:$O$13</definedName>
    <definedName name="_xlnm._FilterDatabase" localSheetId="1" hidden="1">'Grupp A'!$H$12:$J$46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4" l="1"/>
  <c r="C4" i="4"/>
  <c r="K5" i="5"/>
  <c r="K7" i="5"/>
  <c r="K9" i="5"/>
  <c r="K6" i="5"/>
  <c r="K10" i="5"/>
  <c r="K8" i="5"/>
  <c r="K13" i="5"/>
  <c r="K12" i="5"/>
  <c r="K11" i="5"/>
  <c r="K4" i="5"/>
  <c r="G5" i="5"/>
  <c r="G7" i="5"/>
  <c r="G9" i="5"/>
  <c r="G6" i="5"/>
  <c r="G10" i="5"/>
  <c r="G8" i="5"/>
  <c r="G13" i="5"/>
  <c r="G12" i="5"/>
  <c r="G11" i="5"/>
  <c r="G4" i="5"/>
  <c r="O5" i="5"/>
  <c r="O7" i="5"/>
  <c r="O9" i="5"/>
  <c r="O6" i="5"/>
  <c r="O10" i="5"/>
  <c r="O8" i="5"/>
  <c r="O13" i="5"/>
  <c r="O12" i="5"/>
  <c r="O11" i="5"/>
  <c r="O4" i="5"/>
  <c r="C9" i="4"/>
  <c r="C9" i="3"/>
  <c r="C14" i="4"/>
  <c r="C4" i="1"/>
  <c r="C18" i="1" l="1"/>
  <c r="C8" i="1"/>
  <c r="C8" i="4"/>
  <c r="C13" i="1"/>
  <c r="C13" i="4" l="1"/>
  <c r="C18" i="3"/>
  <c r="C3" i="1"/>
  <c r="C2" i="4" l="1"/>
  <c r="C17" i="4"/>
  <c r="C12" i="4"/>
  <c r="C7" i="3"/>
  <c r="C12" i="3"/>
  <c r="C17" i="1"/>
  <c r="C2" i="1"/>
  <c r="D19" i="4" l="1"/>
  <c r="R6" i="4" s="1"/>
  <c r="D18" i="4"/>
  <c r="N6" i="4" s="1"/>
  <c r="D17" i="4"/>
  <c r="J6" i="4" s="1"/>
  <c r="D14" i="4"/>
  <c r="R5" i="4" s="1"/>
  <c r="D13" i="4"/>
  <c r="N5" i="4" s="1"/>
  <c r="D12" i="4"/>
  <c r="J5" i="4" s="1"/>
  <c r="D9" i="4"/>
  <c r="R4" i="4" s="1"/>
  <c r="D8" i="4"/>
  <c r="N4" i="4" s="1"/>
  <c r="D7" i="4"/>
  <c r="J4" i="4" s="1"/>
  <c r="Q6" i="4"/>
  <c r="P6" i="4"/>
  <c r="M6" i="4"/>
  <c r="L6" i="4"/>
  <c r="I6" i="4"/>
  <c r="H6" i="4"/>
  <c r="Q5" i="4"/>
  <c r="P5" i="4"/>
  <c r="M5" i="4"/>
  <c r="L5" i="4"/>
  <c r="I5" i="4"/>
  <c r="H5" i="4"/>
  <c r="Q4" i="4"/>
  <c r="P4" i="4"/>
  <c r="M4" i="4"/>
  <c r="L4" i="4"/>
  <c r="I4" i="4"/>
  <c r="H4" i="4"/>
  <c r="D4" i="4"/>
  <c r="R3" i="4" s="1"/>
  <c r="Q3" i="4"/>
  <c r="P3" i="4"/>
  <c r="M3" i="4"/>
  <c r="L3" i="4"/>
  <c r="I3" i="4"/>
  <c r="H3" i="4"/>
  <c r="D3" i="4"/>
  <c r="N3" i="4" s="1"/>
  <c r="D2" i="4"/>
  <c r="J3" i="4" s="1"/>
  <c r="D19" i="3"/>
  <c r="R6" i="3" s="1"/>
  <c r="D18" i="3"/>
  <c r="N6" i="3" s="1"/>
  <c r="D17" i="3"/>
  <c r="J6" i="3" s="1"/>
  <c r="D14" i="3"/>
  <c r="R5" i="3" s="1"/>
  <c r="D13" i="3"/>
  <c r="N5" i="3" s="1"/>
  <c r="D12" i="3"/>
  <c r="J5" i="3" s="1"/>
  <c r="D9" i="3"/>
  <c r="R4" i="3" s="1"/>
  <c r="D8" i="3"/>
  <c r="N4" i="3" s="1"/>
  <c r="D7" i="3"/>
  <c r="J4" i="3" s="1"/>
  <c r="Q6" i="3"/>
  <c r="P6" i="3"/>
  <c r="M6" i="3"/>
  <c r="L6" i="3"/>
  <c r="I6" i="3"/>
  <c r="H6" i="3"/>
  <c r="Q5" i="3"/>
  <c r="P5" i="3"/>
  <c r="M5" i="3"/>
  <c r="L5" i="3"/>
  <c r="I5" i="3"/>
  <c r="H5" i="3"/>
  <c r="Q4" i="3"/>
  <c r="P4" i="3"/>
  <c r="M4" i="3"/>
  <c r="L4" i="3"/>
  <c r="I4" i="3"/>
  <c r="H4" i="3"/>
  <c r="D4" i="3"/>
  <c r="I3" i="3"/>
  <c r="H3" i="3"/>
  <c r="D3" i="3"/>
  <c r="D2" i="3"/>
  <c r="J3" i="3" s="1"/>
  <c r="H12" i="4" l="1" a="1"/>
  <c r="H12" i="4" s="1"/>
  <c r="L12" i="4" a="1"/>
  <c r="L12" i="4" s="1"/>
  <c r="P12" i="4" a="1"/>
  <c r="P12" i="4" s="1"/>
  <c r="H12" i="3" a="1"/>
  <c r="H12" i="3" s="1"/>
  <c r="L12" i="3" a="1"/>
  <c r="L12" i="3" s="1"/>
  <c r="P12" i="3" a="1"/>
  <c r="P12" i="3" s="1"/>
  <c r="D7" i="1"/>
  <c r="D14" i="1"/>
  <c r="D4" i="1" l="1"/>
  <c r="H3" i="1" l="1"/>
  <c r="I3" i="1"/>
  <c r="H4" i="1"/>
  <c r="I4" i="1"/>
  <c r="I6" i="1" l="1"/>
  <c r="Q6" i="1" l="1"/>
  <c r="Q4" i="1"/>
  <c r="Q3" i="1"/>
  <c r="M6" i="1"/>
  <c r="M5" i="1"/>
  <c r="M4" i="1"/>
  <c r="M3" i="1"/>
  <c r="P6" i="1"/>
  <c r="P4" i="1"/>
  <c r="P3" i="1"/>
  <c r="L6" i="1"/>
  <c r="L5" i="1"/>
  <c r="L12" i="1" s="1" a="1"/>
  <c r="L12" i="1" s="1"/>
  <c r="L4" i="1"/>
  <c r="L3" i="1"/>
  <c r="H6" i="1"/>
  <c r="J4" i="1" l="1"/>
  <c r="D8" i="1"/>
  <c r="N4" i="1" s="1"/>
  <c r="D19" i="1"/>
  <c r="R6" i="1" s="1"/>
  <c r="D18" i="1"/>
  <c r="N6" i="1" s="1"/>
  <c r="D17" i="1"/>
  <c r="J6" i="1" s="1"/>
  <c r="D13" i="1"/>
  <c r="N5" i="1" s="1"/>
  <c r="D12" i="1"/>
  <c r="J5" i="1" s="1"/>
  <c r="D9" i="1"/>
  <c r="R4" i="1" s="1"/>
  <c r="R3" i="1"/>
  <c r="D3" i="1"/>
  <c r="N3" i="1" s="1"/>
  <c r="P12" i="1" l="1" a="1"/>
  <c r="P12" i="1" s="1"/>
  <c r="D2" i="1"/>
  <c r="J3" i="1" s="1"/>
  <c r="H12" i="1" s="1" a="1"/>
  <c r="H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<sst xmlns="http://schemas.openxmlformats.org/spreadsheetml/2006/main" count="260" uniqueCount="87">
  <si>
    <t>Deltagare</t>
  </si>
  <si>
    <t>Antal fisk</t>
  </si>
  <si>
    <t>Totalt antal cm</t>
  </si>
  <si>
    <t>Poäng</t>
  </si>
  <si>
    <t>Session 1</t>
  </si>
  <si>
    <t>Session 2</t>
  </si>
  <si>
    <t>Session 3</t>
  </si>
  <si>
    <t>Placering</t>
  </si>
  <si>
    <t>Jonas Olsson</t>
  </si>
  <si>
    <t>Benny Jonasson</t>
  </si>
  <si>
    <t>Erik Karlsson</t>
  </si>
  <si>
    <t>Paolo Ceccon</t>
  </si>
  <si>
    <t>Patrik Ramsten</t>
  </si>
  <si>
    <t>Daniel Milojevic</t>
  </si>
  <si>
    <t>Stefan Nordqvist</t>
  </si>
  <si>
    <t>Andreas Adolfsson</t>
  </si>
  <si>
    <t>Markus Ersbjörs</t>
  </si>
  <si>
    <t>Dan Ersbjörs</t>
  </si>
  <si>
    <t>Beat</t>
  </si>
  <si>
    <t xml:space="preserve">Session 2 </t>
  </si>
  <si>
    <t>Session 1 Båt</t>
  </si>
  <si>
    <t>Resultat Session 1 Båt</t>
  </si>
  <si>
    <t>Session 2 Fors</t>
  </si>
  <si>
    <t>Resultat Session 2 Fors</t>
  </si>
  <si>
    <t>Session 3 Sjö</t>
  </si>
  <si>
    <t>Resultat Session 3 Sjö</t>
  </si>
  <si>
    <t>3 och 2</t>
  </si>
  <si>
    <t>2 och 3</t>
  </si>
  <si>
    <t>4 och 1</t>
  </si>
  <si>
    <t>1 och 4</t>
  </si>
  <si>
    <t xml:space="preserve">4, 3, 2 </t>
  </si>
  <si>
    <t>1, 4, 3</t>
  </si>
  <si>
    <t>3, 2, 1</t>
  </si>
  <si>
    <t>2, 1, 4</t>
  </si>
  <si>
    <t>Session 1 Fors</t>
  </si>
  <si>
    <t>Resultat Session 1 Fors</t>
  </si>
  <si>
    <t>4, 3, 2</t>
  </si>
  <si>
    <t>Resultat Session 2 Sjö</t>
  </si>
  <si>
    <t>Session 2 Sjö</t>
  </si>
  <si>
    <t>Session 3 Båt</t>
  </si>
  <si>
    <t>Resultat Session 3 Båt</t>
  </si>
  <si>
    <t>Session 1 Sjö</t>
  </si>
  <si>
    <t>Resultat Session 1 Sjö</t>
  </si>
  <si>
    <t>Resultat Session 2 Båt</t>
  </si>
  <si>
    <t>Session 2 Båt</t>
  </si>
  <si>
    <t>Session 3 Fors</t>
  </si>
  <si>
    <t>Resultat Session 3 Fors</t>
  </si>
  <si>
    <t>Nawzad Ibrahim</t>
  </si>
  <si>
    <t>Grupp B</t>
  </si>
  <si>
    <t>Grupp A</t>
  </si>
  <si>
    <t>Grupp C</t>
  </si>
  <si>
    <t>Spöke (Fredrik)</t>
  </si>
  <si>
    <t>Antal fisk session 1</t>
  </si>
  <si>
    <t>Antal fisk session 2</t>
  </si>
  <si>
    <t>Poäng 1</t>
  </si>
  <si>
    <t>Poäng 2</t>
  </si>
  <si>
    <t>Placering 1</t>
  </si>
  <si>
    <t>Placering 2</t>
  </si>
  <si>
    <t>Total poäng</t>
  </si>
  <si>
    <t xml:space="preserve">Totalt </t>
  </si>
  <si>
    <t>Total placeringssiffra</t>
  </si>
  <si>
    <t>Antal fisk session 3</t>
  </si>
  <si>
    <t>Poäng 3</t>
  </si>
  <si>
    <t>Placering 3</t>
  </si>
  <si>
    <t>Placering SM</t>
  </si>
  <si>
    <t xml:space="preserve">Placering </t>
  </si>
  <si>
    <t>Sammanlagd placeringssiffra</t>
  </si>
  <si>
    <t>Dan Ersbjörs                                         Borlänge sfk</t>
  </si>
  <si>
    <t>Jonas Olsson                                        Emmaboda byggdens SFK</t>
  </si>
  <si>
    <t>Markus Ersbjörs                                  Borlänge sfk</t>
  </si>
  <si>
    <t>Nawzad Ibrahim                                 SFK Atletfiskarna</t>
  </si>
  <si>
    <t>Paolo Ceccon                                       Göteborgs distriktet</t>
  </si>
  <si>
    <t>Benny Jonasson                                  Camp Mayfly</t>
  </si>
  <si>
    <t>Andreas Adolfsson                            SFK Atletfiskarnas</t>
  </si>
  <si>
    <t>Stefan Nordqvist                                SFK Atletfiskarna</t>
  </si>
  <si>
    <t>Erik Karlsson                                        Motala Flugfiskare</t>
  </si>
  <si>
    <t>Daniel Milojevic                                 Stockholmsdistriktet</t>
  </si>
  <si>
    <t>Klubb/distrikt</t>
  </si>
  <si>
    <t>Borlänge sfk</t>
  </si>
  <si>
    <t>Emmaboda byggdens SFK</t>
  </si>
  <si>
    <t>SFK Atletfiskarna</t>
  </si>
  <si>
    <t>Göteborgs distriktet</t>
  </si>
  <si>
    <t>Camp Mayfly</t>
  </si>
  <si>
    <t>Motala flugfiskare</t>
  </si>
  <si>
    <t>Stockholms distriktet</t>
  </si>
  <si>
    <t>Rolf Mylläri (s)</t>
  </si>
  <si>
    <t>Rolf Mylläri(s)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</si>
</sst>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0" xfId="0" applyFill="1"/>
    <xf numFmtId="0" fontId="1" fillId="0" borderId="0" xfId="0" applyFont="1"/>
    <xf numFmtId="0" fontId="0" fillId="6" borderId="9" xfId="0" applyFill="1" applyBorder="1"/>
    <xf numFmtId="0" fontId="0" fillId="0" borderId="0" xfId="0" applyFill="1"/>
    <xf numFmtId="0" fontId="1" fillId="0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BD7E-0EEA-486E-9A78-139D80E12EB5}">
  <dimension ref="A2:N27"/>
  <sheetViews>
    <sheetView workbookViewId="0">
      <selection activeCell="B14" sqref="B14"/>
    </sheetView>
  </sheetViews>
  <sheetFormatPr defaultRowHeight="15" x14ac:dyDescent="0.25"/>
  <cols>
    <col min="1" max="1" width="12" bestFit="1" customWidth="1"/>
    <col min="2" max="2" width="52" customWidth="1"/>
    <col min="3" max="3" width="24.85546875" bestFit="1" customWidth="1"/>
    <col min="4" max="4" width="10.42578125" customWidth="1"/>
  </cols>
  <sheetData>
    <row r="2" spans="1:4" x14ac:dyDescent="0.25">
      <c r="A2" s="10" t="s">
        <v>65</v>
      </c>
      <c r="B2" s="10" t="s">
        <v>0</v>
      </c>
      <c r="C2" s="10" t="s">
        <v>66</v>
      </c>
      <c r="D2" s="10" t="s">
        <v>1</v>
      </c>
    </row>
    <row r="3" spans="1:4" x14ac:dyDescent="0.25">
      <c r="A3" s="10">
        <v>1</v>
      </c>
      <c r="B3" s="10" t="s">
        <v>67</v>
      </c>
      <c r="C3" s="10">
        <v>3</v>
      </c>
      <c r="D3" s="10">
        <v>18</v>
      </c>
    </row>
    <row r="4" spans="1:4" x14ac:dyDescent="0.25">
      <c r="A4" s="10">
        <v>2</v>
      </c>
      <c r="B4" s="10" t="s">
        <v>68</v>
      </c>
      <c r="C4" s="10">
        <v>3</v>
      </c>
      <c r="D4" s="10">
        <v>12</v>
      </c>
    </row>
    <row r="5" spans="1:4" x14ac:dyDescent="0.25">
      <c r="A5" s="10">
        <v>3</v>
      </c>
      <c r="B5" s="10" t="s">
        <v>69</v>
      </c>
      <c r="C5" s="10">
        <v>6</v>
      </c>
      <c r="D5" s="10">
        <v>21</v>
      </c>
    </row>
    <row r="6" spans="1:4" x14ac:dyDescent="0.25">
      <c r="A6" s="10">
        <v>4</v>
      </c>
      <c r="B6" s="10" t="s">
        <v>70</v>
      </c>
      <c r="C6" s="10">
        <v>8</v>
      </c>
      <c r="D6" s="10">
        <v>10</v>
      </c>
    </row>
    <row r="7" spans="1:4" x14ac:dyDescent="0.25">
      <c r="A7" s="10">
        <v>5</v>
      </c>
      <c r="B7" s="10" t="s">
        <v>71</v>
      </c>
      <c r="C7" s="10">
        <v>8</v>
      </c>
      <c r="D7" s="10">
        <v>7</v>
      </c>
    </row>
    <row r="8" spans="1:4" x14ac:dyDescent="0.25">
      <c r="A8" s="10">
        <v>6</v>
      </c>
      <c r="B8" s="10" t="s">
        <v>72</v>
      </c>
      <c r="C8" s="10">
        <v>8</v>
      </c>
      <c r="D8" s="10">
        <v>3</v>
      </c>
    </row>
    <row r="9" spans="1:4" x14ac:dyDescent="0.25">
      <c r="A9" s="10">
        <v>7</v>
      </c>
      <c r="B9" s="10" t="s">
        <v>75</v>
      </c>
      <c r="C9" s="10">
        <v>9</v>
      </c>
      <c r="D9" s="10">
        <v>11</v>
      </c>
    </row>
    <row r="10" spans="1:4" x14ac:dyDescent="0.25">
      <c r="A10" s="10">
        <v>8</v>
      </c>
      <c r="B10" s="10" t="s">
        <v>73</v>
      </c>
      <c r="C10" s="10">
        <v>9</v>
      </c>
      <c r="D10" s="10">
        <v>6</v>
      </c>
    </row>
    <row r="11" spans="1:4" x14ac:dyDescent="0.25">
      <c r="A11" s="10">
        <v>9</v>
      </c>
      <c r="B11" s="10" t="s">
        <v>74</v>
      </c>
      <c r="C11" s="10">
        <v>10</v>
      </c>
      <c r="D11" s="10">
        <v>5</v>
      </c>
    </row>
    <row r="12" spans="1:4" x14ac:dyDescent="0.25">
      <c r="A12" s="10">
        <v>10</v>
      </c>
      <c r="B12" s="10" t="s">
        <v>76</v>
      </c>
      <c r="C12" s="10">
        <v>10</v>
      </c>
      <c r="D12" s="10">
        <v>6</v>
      </c>
    </row>
    <row r="17" spans="1:1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2"/>
      <c r="K18" s="11"/>
      <c r="L18" s="11"/>
      <c r="M18" s="11"/>
      <c r="N18" s="12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11"/>
      <c r="M19" s="11"/>
      <c r="N19" s="12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2"/>
      <c r="K20" s="11"/>
      <c r="L20" s="11"/>
      <c r="M20" s="11"/>
      <c r="N20" s="12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2"/>
      <c r="K21" s="11"/>
      <c r="L21" s="11"/>
      <c r="M21" s="11"/>
      <c r="N21" s="12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1"/>
      <c r="N22" s="12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2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2"/>
      <c r="K24" s="11"/>
      <c r="L24" s="11"/>
      <c r="M24" s="11"/>
      <c r="N24" s="12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2"/>
      <c r="K25" s="11"/>
      <c r="L25" s="11"/>
      <c r="M25" s="11"/>
      <c r="N25" s="12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2"/>
      <c r="K26" s="11"/>
      <c r="L26" s="11"/>
      <c r="M26" s="11"/>
      <c r="N26" s="12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2"/>
      <c r="K27" s="11"/>
      <c r="L27" s="11"/>
      <c r="M27" s="11"/>
      <c r="N2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E686-22B7-4926-9401-C649D7FF501B}">
  <dimension ref="A1:S37"/>
  <sheetViews>
    <sheetView topLeftCell="B1" zoomScale="80" zoomScaleNormal="80" workbookViewId="0">
      <selection activeCell="H6" sqref="H6"/>
    </sheetView>
  </sheetViews>
  <sheetFormatPr defaultRowHeight="15" x14ac:dyDescent="0.25"/>
  <cols>
    <col min="1" max="1" width="17.140625" bestFit="1" customWidth="1"/>
    <col min="2" max="2" width="10.85546875" bestFit="1" customWidth="1"/>
    <col min="3" max="3" width="16.5703125" bestFit="1" customWidth="1"/>
    <col min="8" max="8" width="17.140625" bestFit="1" customWidth="1"/>
    <col min="9" max="9" width="10.85546875" bestFit="1" customWidth="1"/>
    <col min="11" max="11" width="10.85546875" bestFit="1" customWidth="1"/>
    <col min="12" max="12" width="17.140625" bestFit="1" customWidth="1"/>
    <col min="13" max="13" width="10.85546875" bestFit="1" customWidth="1"/>
    <col min="15" max="15" width="10.85546875" bestFit="1" customWidth="1"/>
    <col min="16" max="16" width="17.140625" bestFit="1" customWidth="1"/>
    <col min="17" max="17" width="10.85546875" bestFit="1" customWidth="1"/>
    <col min="19" max="19" width="10.85546875" bestFit="1" customWidth="1"/>
    <col min="25" max="25" width="17" bestFit="1" customWidth="1"/>
    <col min="28" max="28" width="15.42578125" bestFit="1" customWidth="1"/>
  </cols>
  <sheetData>
    <row r="1" spans="1:18" x14ac:dyDescent="0.25">
      <c r="A1" t="s">
        <v>17</v>
      </c>
      <c r="B1" t="s">
        <v>1</v>
      </c>
      <c r="C1" t="s">
        <v>2</v>
      </c>
      <c r="D1" t="s">
        <v>3</v>
      </c>
      <c r="E1" t="s">
        <v>18</v>
      </c>
      <c r="H1" s="15" t="s">
        <v>20</v>
      </c>
      <c r="I1" s="16"/>
      <c r="J1" s="17"/>
      <c r="L1" s="18" t="s">
        <v>22</v>
      </c>
      <c r="M1" s="19"/>
      <c r="N1" s="20"/>
      <c r="P1" s="21" t="s">
        <v>24</v>
      </c>
      <c r="Q1" s="22"/>
      <c r="R1" s="23"/>
    </row>
    <row r="2" spans="1:18" x14ac:dyDescent="0.25">
      <c r="A2" t="s">
        <v>4</v>
      </c>
      <c r="B2">
        <v>7</v>
      </c>
      <c r="C2">
        <f>44+47+42+43+43+51+38</f>
        <v>308</v>
      </c>
      <c r="D2">
        <f>B2*100+C2*20</f>
        <v>6860</v>
      </c>
      <c r="E2">
        <v>1</v>
      </c>
      <c r="H2" s="2" t="s">
        <v>0</v>
      </c>
      <c r="I2" s="3" t="s">
        <v>1</v>
      </c>
      <c r="J2" s="4" t="s">
        <v>3</v>
      </c>
      <c r="L2" s="2" t="s">
        <v>0</v>
      </c>
      <c r="M2" s="3" t="s">
        <v>1</v>
      </c>
      <c r="N2" s="4" t="s">
        <v>3</v>
      </c>
      <c r="P2" s="2" t="s">
        <v>0</v>
      </c>
      <c r="Q2" s="3" t="s">
        <v>1</v>
      </c>
      <c r="R2" s="4" t="s">
        <v>3</v>
      </c>
    </row>
    <row r="3" spans="1:18" x14ac:dyDescent="0.25">
      <c r="A3" t="s">
        <v>5</v>
      </c>
      <c r="B3">
        <v>9</v>
      </c>
      <c r="C3">
        <f>35+28+33+37+42+31+39+30+29</f>
        <v>304</v>
      </c>
      <c r="D3">
        <f t="shared" ref="D3:D4" si="0">B3*100+C3*20</f>
        <v>6980</v>
      </c>
      <c r="E3" t="s">
        <v>26</v>
      </c>
      <c r="H3" s="2" t="str">
        <f>$A$1</f>
        <v>Dan Ersbjörs</v>
      </c>
      <c r="I3" s="3">
        <f>$B$2</f>
        <v>7</v>
      </c>
      <c r="J3" s="4">
        <f>$D$2</f>
        <v>6860</v>
      </c>
      <c r="L3" s="2" t="str">
        <f>$A$1</f>
        <v>Dan Ersbjörs</v>
      </c>
      <c r="M3" s="3">
        <f>B3</f>
        <v>9</v>
      </c>
      <c r="N3" s="4">
        <f>D3</f>
        <v>6980</v>
      </c>
      <c r="P3" s="2" t="str">
        <f>$A$1</f>
        <v>Dan Ersbjörs</v>
      </c>
      <c r="Q3" s="3">
        <f>B4</f>
        <v>2</v>
      </c>
      <c r="R3" s="4">
        <f>D4</f>
        <v>1760</v>
      </c>
    </row>
    <row r="4" spans="1:18" x14ac:dyDescent="0.25">
      <c r="A4" t="s">
        <v>6</v>
      </c>
      <c r="B4">
        <v>2</v>
      </c>
      <c r="C4">
        <f>35+43</f>
        <v>78</v>
      </c>
      <c r="D4">
        <f t="shared" si="0"/>
        <v>1760</v>
      </c>
      <c r="E4" t="s">
        <v>33</v>
      </c>
      <c r="H4" s="2" t="str">
        <f>$A$6</f>
        <v>Daniel Milojevic</v>
      </c>
      <c r="I4" s="3">
        <f>$B$7</f>
        <v>0</v>
      </c>
      <c r="J4" s="4">
        <f>$D$7</f>
        <v>0</v>
      </c>
      <c r="L4" s="2" t="str">
        <f>$A$6</f>
        <v>Daniel Milojevic</v>
      </c>
      <c r="M4" s="3">
        <f>B8</f>
        <v>6</v>
      </c>
      <c r="N4" s="4">
        <f>D8</f>
        <v>4340</v>
      </c>
      <c r="P4" s="2" t="str">
        <f>$A$6</f>
        <v>Daniel Milojevic</v>
      </c>
      <c r="Q4" s="3">
        <f>B9</f>
        <v>0</v>
      </c>
      <c r="R4" s="4">
        <f>D9</f>
        <v>0</v>
      </c>
    </row>
    <row r="5" spans="1:18" x14ac:dyDescent="0.25">
      <c r="H5" s="2" t="s">
        <v>86</v>
      </c>
      <c r="I5" s="3">
        <v>1</v>
      </c>
      <c r="J5" s="4">
        <f>$D$12</f>
        <v>0</v>
      </c>
      <c r="L5" s="2" t="str">
        <f>$A$11</f>
        <v>Spöke (Fredrik)</v>
      </c>
      <c r="M5" s="3">
        <f>B13</f>
        <v>9</v>
      </c>
      <c r="N5" s="4">
        <f>D13</f>
        <v>7380</v>
      </c>
      <c r="P5" s="2" t="s">
        <v>85</v>
      </c>
      <c r="Q5" s="3">
        <v>1</v>
      </c>
      <c r="R5" s="4"/>
    </row>
    <row r="6" spans="1:18" x14ac:dyDescent="0.25">
      <c r="A6" t="s">
        <v>13</v>
      </c>
      <c r="B6" t="s">
        <v>1</v>
      </c>
      <c r="C6" t="s">
        <v>2</v>
      </c>
      <c r="D6" t="s">
        <v>3</v>
      </c>
      <c r="E6" t="s">
        <v>18</v>
      </c>
      <c r="H6" s="5" t="str">
        <f>$A$16</f>
        <v>Erik Karlsson</v>
      </c>
      <c r="I6" s="6">
        <f>$B$17</f>
        <v>6</v>
      </c>
      <c r="J6" s="7">
        <f>$D$17</f>
        <v>6500</v>
      </c>
      <c r="L6" s="5" t="str">
        <f>$A$16</f>
        <v>Erik Karlsson</v>
      </c>
      <c r="M6" s="6">
        <f>B18</f>
        <v>5</v>
      </c>
      <c r="N6" s="7">
        <f>D18</f>
        <v>3840</v>
      </c>
      <c r="P6" s="5" t="str">
        <f>$A$16</f>
        <v>Erik Karlsson</v>
      </c>
      <c r="Q6" s="6">
        <f>B19</f>
        <v>0</v>
      </c>
      <c r="R6" s="7">
        <f>D19</f>
        <v>0</v>
      </c>
    </row>
    <row r="7" spans="1:18" x14ac:dyDescent="0.25">
      <c r="A7" t="s">
        <v>4</v>
      </c>
      <c r="B7">
        <v>0</v>
      </c>
      <c r="C7">
        <v>0</v>
      </c>
      <c r="D7">
        <f>B7*100+C7*20</f>
        <v>0</v>
      </c>
      <c r="E7">
        <v>2</v>
      </c>
      <c r="H7" s="3"/>
      <c r="I7" s="3"/>
      <c r="J7" s="3"/>
      <c r="L7" s="3"/>
      <c r="M7" s="3"/>
      <c r="N7" s="3"/>
      <c r="P7" s="3"/>
      <c r="Q7" s="3"/>
      <c r="R7" s="3"/>
    </row>
    <row r="8" spans="1:18" x14ac:dyDescent="0.25">
      <c r="A8" t="s">
        <v>5</v>
      </c>
      <c r="B8">
        <v>6</v>
      </c>
      <c r="C8">
        <f>28+29+31+27+42+30</f>
        <v>187</v>
      </c>
      <c r="D8">
        <f t="shared" ref="D8:D9" si="1">B8*100+C8*20</f>
        <v>4340</v>
      </c>
      <c r="E8" t="s">
        <v>27</v>
      </c>
      <c r="H8" s="3"/>
      <c r="I8" s="3"/>
      <c r="J8" s="3"/>
      <c r="L8" s="3"/>
      <c r="M8" s="3"/>
      <c r="N8" s="3"/>
      <c r="P8" s="3"/>
      <c r="Q8" s="3"/>
      <c r="R8" s="3"/>
    </row>
    <row r="9" spans="1:18" x14ac:dyDescent="0.25">
      <c r="A9" t="s">
        <v>6</v>
      </c>
      <c r="B9">
        <v>0</v>
      </c>
      <c r="C9">
        <v>0</v>
      </c>
      <c r="D9">
        <f t="shared" si="1"/>
        <v>0</v>
      </c>
      <c r="E9" t="s">
        <v>32</v>
      </c>
      <c r="H9" s="3" t="s">
        <v>49</v>
      </c>
      <c r="I9" s="3"/>
      <c r="J9" s="3"/>
      <c r="L9" s="3" t="s">
        <v>49</v>
      </c>
      <c r="M9" s="3"/>
      <c r="N9" s="3"/>
      <c r="P9" s="3" t="s">
        <v>49</v>
      </c>
      <c r="Q9" s="3"/>
      <c r="R9" s="3"/>
    </row>
    <row r="10" spans="1:18" x14ac:dyDescent="0.25">
      <c r="G10" s="15" t="s">
        <v>21</v>
      </c>
      <c r="H10" s="16"/>
      <c r="I10" s="16"/>
      <c r="J10" s="17"/>
      <c r="K10" s="18" t="s">
        <v>23</v>
      </c>
      <c r="L10" s="19"/>
      <c r="M10" s="19"/>
      <c r="N10" s="20"/>
      <c r="O10" s="21" t="s">
        <v>25</v>
      </c>
      <c r="P10" s="22"/>
      <c r="Q10" s="22"/>
      <c r="R10" s="23"/>
    </row>
    <row r="11" spans="1:18" x14ac:dyDescent="0.25">
      <c r="A11" t="s">
        <v>51</v>
      </c>
      <c r="B11" t="s">
        <v>1</v>
      </c>
      <c r="C11" t="s">
        <v>2</v>
      </c>
      <c r="D11" t="s">
        <v>3</v>
      </c>
      <c r="E11" t="s">
        <v>18</v>
      </c>
      <c r="G11" s="2" t="s">
        <v>7</v>
      </c>
      <c r="H11" s="3" t="s">
        <v>0</v>
      </c>
      <c r="I11" s="3" t="s">
        <v>1</v>
      </c>
      <c r="J11" s="4" t="s">
        <v>3</v>
      </c>
      <c r="K11" s="2" t="s">
        <v>7</v>
      </c>
      <c r="L11" s="3" t="s">
        <v>0</v>
      </c>
      <c r="M11" s="3" t="s">
        <v>1</v>
      </c>
      <c r="N11" s="4" t="s">
        <v>3</v>
      </c>
      <c r="O11" s="2" t="s">
        <v>7</v>
      </c>
      <c r="P11" s="3" t="s">
        <v>0</v>
      </c>
      <c r="Q11" s="3" t="s">
        <v>1</v>
      </c>
      <c r="R11" s="4" t="s">
        <v>3</v>
      </c>
    </row>
    <row r="12" spans="1:18" x14ac:dyDescent="0.25">
      <c r="A12" t="s">
        <v>4</v>
      </c>
      <c r="D12">
        <f>B12*100+C12*20</f>
        <v>0</v>
      </c>
      <c r="E12">
        <v>3</v>
      </c>
      <c r="G12" s="2">
        <v>1</v>
      </c>
      <c r="H12" s="3" t="str" cm="1">
        <f t="array" ref="H12:J15">_xlfn.SORTBY(H3:J6,J3:J6,-1)</f>
        <v>Dan Ersbjörs</v>
      </c>
      <c r="I12" s="3">
        <v>7</v>
      </c>
      <c r="J12" s="4">
        <v>6860</v>
      </c>
      <c r="K12" s="2"/>
      <c r="L12" s="3" t="str" cm="1">
        <f t="array" ref="L12:N15">_xlfn.SORTBY(L3:N6,N3:N6,-1)</f>
        <v>Spöke (Fredrik)</v>
      </c>
      <c r="M12" s="3">
        <v>9</v>
      </c>
      <c r="N12" s="4">
        <v>7380</v>
      </c>
      <c r="O12" s="2">
        <v>1</v>
      </c>
      <c r="P12" s="3" t="str" cm="1">
        <f t="array" ref="P12:R15">_xlfn.SORTBY(P3:R6,R3:R6,-1)</f>
        <v>Dan Ersbjörs</v>
      </c>
      <c r="Q12" s="3">
        <v>2</v>
      </c>
      <c r="R12" s="4">
        <v>1760</v>
      </c>
    </row>
    <row r="13" spans="1:18" x14ac:dyDescent="0.25">
      <c r="A13" t="s">
        <v>5</v>
      </c>
      <c r="B13">
        <v>9</v>
      </c>
      <c r="C13">
        <f>47+28+45+29+37+30+44+33+31</f>
        <v>324</v>
      </c>
      <c r="D13">
        <f t="shared" ref="D13:D14" si="2">B13*100+C13*20</f>
        <v>7380</v>
      </c>
      <c r="E13" t="s">
        <v>28</v>
      </c>
      <c r="G13" s="2">
        <v>2</v>
      </c>
      <c r="H13" s="3" t="str">
        <v>Erik Karlsson</v>
      </c>
      <c r="I13" s="3">
        <v>6</v>
      </c>
      <c r="J13" s="4">
        <v>6500</v>
      </c>
      <c r="K13" s="2">
        <v>1</v>
      </c>
      <c r="L13" s="3" t="str">
        <v>Dan Ersbjörs</v>
      </c>
      <c r="M13" s="3">
        <v>9</v>
      </c>
      <c r="N13" s="4">
        <v>6980</v>
      </c>
      <c r="O13" s="2">
        <v>4</v>
      </c>
      <c r="P13" s="3" t="str">
        <v>Daniel Milojevic</v>
      </c>
      <c r="Q13" s="3">
        <v>0</v>
      </c>
      <c r="R13" s="4">
        <v>0</v>
      </c>
    </row>
    <row r="14" spans="1:18" x14ac:dyDescent="0.25">
      <c r="A14" t="s">
        <v>6</v>
      </c>
      <c r="D14">
        <f t="shared" si="2"/>
        <v>0</v>
      </c>
      <c r="E14" t="s">
        <v>31</v>
      </c>
      <c r="G14" s="2">
        <v>4</v>
      </c>
      <c r="H14" s="3" t="str">
        <v>Daniel Milojevic</v>
      </c>
      <c r="I14" s="3">
        <v>0</v>
      </c>
      <c r="J14" s="4">
        <v>0</v>
      </c>
      <c r="K14" s="2">
        <v>2</v>
      </c>
      <c r="L14" s="3" t="str">
        <v>Daniel Milojevic</v>
      </c>
      <c r="M14" s="3">
        <v>6</v>
      </c>
      <c r="N14" s="4">
        <v>4340</v>
      </c>
      <c r="O14" s="2">
        <v>4</v>
      </c>
      <c r="P14" s="3" t="str">
        <v>Erik Karlsson</v>
      </c>
      <c r="Q14" s="3">
        <v>0</v>
      </c>
      <c r="R14" s="4">
        <v>0</v>
      </c>
    </row>
    <row r="15" spans="1:18" x14ac:dyDescent="0.25">
      <c r="G15" s="5"/>
      <c r="H15" s="6" t="str">
        <v>Rolf Mylläri(s)</v>
      </c>
      <c r="I15" s="6">
        <v>1</v>
      </c>
      <c r="J15" s="7">
        <v>0</v>
      </c>
      <c r="K15" s="5">
        <v>3</v>
      </c>
      <c r="L15" s="6" t="str">
        <v>Erik Karlsson</v>
      </c>
      <c r="M15" s="6">
        <v>5</v>
      </c>
      <c r="N15" s="7">
        <v>3840</v>
      </c>
      <c r="O15" s="5"/>
      <c r="P15" s="6" t="str">
        <v>Rolf Mylläri (s)</v>
      </c>
      <c r="Q15" s="6">
        <v>1</v>
      </c>
      <c r="R15" s="7">
        <v>0</v>
      </c>
    </row>
    <row r="16" spans="1:18" x14ac:dyDescent="0.25">
      <c r="A16" t="s">
        <v>10</v>
      </c>
      <c r="B16" t="s">
        <v>1</v>
      </c>
      <c r="C16" t="s">
        <v>2</v>
      </c>
      <c r="D16" t="s">
        <v>3</v>
      </c>
      <c r="E16" t="s">
        <v>18</v>
      </c>
    </row>
    <row r="17" spans="1:19" x14ac:dyDescent="0.25">
      <c r="A17" t="s">
        <v>4</v>
      </c>
      <c r="B17">
        <v>6</v>
      </c>
      <c r="C17">
        <f>44+51+44+60+49+47</f>
        <v>295</v>
      </c>
      <c r="D17">
        <f>B17*100+C17*20</f>
        <v>6500</v>
      </c>
      <c r="E17">
        <v>4</v>
      </c>
    </row>
    <row r="18" spans="1:19" x14ac:dyDescent="0.25">
      <c r="A18" t="s">
        <v>5</v>
      </c>
      <c r="B18">
        <v>5</v>
      </c>
      <c r="C18">
        <f>30+38+34+31+34</f>
        <v>167</v>
      </c>
      <c r="D18">
        <f t="shared" ref="D18:D19" si="3">B18*100+C18*20</f>
        <v>3840</v>
      </c>
      <c r="E18" t="s">
        <v>29</v>
      </c>
    </row>
    <row r="19" spans="1:19" x14ac:dyDescent="0.25">
      <c r="A19" t="s">
        <v>6</v>
      </c>
      <c r="B19">
        <v>0</v>
      </c>
      <c r="C19">
        <v>0</v>
      </c>
      <c r="D19">
        <f t="shared" si="3"/>
        <v>0</v>
      </c>
      <c r="E19" t="s">
        <v>30</v>
      </c>
    </row>
    <row r="24" spans="1:19" x14ac:dyDescent="0.25">
      <c r="S24" s="1"/>
    </row>
    <row r="30" spans="1:19" x14ac:dyDescent="0.25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9" x14ac:dyDescent="0.25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9" x14ac:dyDescent="0.25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7:18" x14ac:dyDescent="0.25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7:18" x14ac:dyDescent="0.25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7:18" x14ac:dyDescent="0.25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7:18" x14ac:dyDescent="0.25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7:18" x14ac:dyDescent="0.25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</sheetData>
  <mergeCells count="6">
    <mergeCell ref="H1:J1"/>
    <mergeCell ref="L1:N1"/>
    <mergeCell ref="P1:R1"/>
    <mergeCell ref="G10:J10"/>
    <mergeCell ref="K10:N10"/>
    <mergeCell ref="O10:R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45BA-1D31-4CE3-B7BB-275699C89D0A}">
  <dimension ref="A1:R19"/>
  <sheetViews>
    <sheetView zoomScale="80" zoomScaleNormal="80" workbookViewId="0">
      <selection activeCell="O9" sqref="O9:R14"/>
    </sheetView>
  </sheetViews>
  <sheetFormatPr defaultRowHeight="15" x14ac:dyDescent="0.25"/>
  <cols>
    <col min="1" max="1" width="14.28515625" bestFit="1" customWidth="1"/>
    <col min="2" max="2" width="8.5703125" bestFit="1" customWidth="1"/>
    <col min="3" max="3" width="13.7109375" bestFit="1" customWidth="1"/>
    <col min="8" max="8" width="14" bestFit="1" customWidth="1"/>
    <col min="12" max="12" width="14" bestFit="1" customWidth="1"/>
    <col min="16" max="16" width="14.28515625" bestFit="1" customWidth="1"/>
  </cols>
  <sheetData>
    <row r="1" spans="1:18" x14ac:dyDescent="0.25">
      <c r="A1" t="s">
        <v>12</v>
      </c>
      <c r="B1" t="s">
        <v>1</v>
      </c>
      <c r="C1" t="s">
        <v>2</v>
      </c>
      <c r="D1" t="s">
        <v>3</v>
      </c>
      <c r="E1" t="s">
        <v>18</v>
      </c>
      <c r="H1" s="15" t="s">
        <v>34</v>
      </c>
      <c r="I1" s="16"/>
      <c r="J1" s="17"/>
      <c r="L1" s="18" t="s">
        <v>38</v>
      </c>
      <c r="M1" s="19"/>
      <c r="N1" s="20"/>
      <c r="P1" s="21" t="s">
        <v>39</v>
      </c>
      <c r="Q1" s="22"/>
      <c r="R1" s="23"/>
    </row>
    <row r="2" spans="1:18" x14ac:dyDescent="0.25">
      <c r="A2" t="s">
        <v>4</v>
      </c>
      <c r="D2">
        <f>B2*100+C2*20</f>
        <v>0</v>
      </c>
      <c r="E2" t="s">
        <v>29</v>
      </c>
      <c r="H2" s="2" t="s">
        <v>0</v>
      </c>
      <c r="I2" s="3" t="s">
        <v>1</v>
      </c>
      <c r="J2" s="4" t="s">
        <v>3</v>
      </c>
      <c r="L2" s="2" t="s">
        <v>0</v>
      </c>
      <c r="M2" s="3" t="s">
        <v>1</v>
      </c>
      <c r="N2" s="4" t="s">
        <v>3</v>
      </c>
      <c r="P2" s="2" t="s">
        <v>0</v>
      </c>
      <c r="Q2" s="3" t="s">
        <v>1</v>
      </c>
      <c r="R2" s="4" t="s">
        <v>3</v>
      </c>
    </row>
    <row r="3" spans="1:18" x14ac:dyDescent="0.25">
      <c r="A3" t="s">
        <v>5</v>
      </c>
      <c r="D3">
        <f t="shared" ref="D3:D4" si="0">B3*100+C3*20</f>
        <v>0</v>
      </c>
      <c r="E3" t="s">
        <v>32</v>
      </c>
      <c r="H3" s="2" t="str">
        <f>$A$1</f>
        <v>Patrik Ramsten</v>
      </c>
      <c r="I3" s="3">
        <f>$B$2</f>
        <v>0</v>
      </c>
      <c r="J3" s="4">
        <f>$D$2</f>
        <v>0</v>
      </c>
      <c r="L3" s="2"/>
      <c r="M3" s="3"/>
      <c r="N3" s="4"/>
      <c r="P3" s="2"/>
      <c r="Q3" s="3"/>
      <c r="R3" s="4"/>
    </row>
    <row r="4" spans="1:18" x14ac:dyDescent="0.25">
      <c r="A4" t="s">
        <v>6</v>
      </c>
      <c r="D4">
        <f t="shared" si="0"/>
        <v>0</v>
      </c>
      <c r="E4">
        <v>2</v>
      </c>
      <c r="H4" s="2" t="str">
        <f>$A$6</f>
        <v>Markus Ersbjörs</v>
      </c>
      <c r="I4" s="3">
        <f>$B$7</f>
        <v>17</v>
      </c>
      <c r="J4" s="4">
        <f>$D$7</f>
        <v>12660</v>
      </c>
      <c r="L4" s="2" t="str">
        <f>$A$6</f>
        <v>Markus Ersbjörs</v>
      </c>
      <c r="M4" s="3">
        <f>B8</f>
        <v>0</v>
      </c>
      <c r="N4" s="4">
        <f>D8</f>
        <v>0</v>
      </c>
      <c r="P4" s="2" t="str">
        <f>$A$6</f>
        <v>Markus Ersbjörs</v>
      </c>
      <c r="Q4" s="3">
        <f>B9</f>
        <v>4</v>
      </c>
      <c r="R4" s="4">
        <f>D9</f>
        <v>3880</v>
      </c>
    </row>
    <row r="5" spans="1:18" x14ac:dyDescent="0.25">
      <c r="H5" s="2" t="str">
        <f>$A$11</f>
        <v>Nawzad Ibrahim</v>
      </c>
      <c r="I5" s="3">
        <f>$B$12</f>
        <v>9</v>
      </c>
      <c r="J5" s="4">
        <f>$D$12</f>
        <v>6720</v>
      </c>
      <c r="L5" s="2" t="str">
        <f>$A$11</f>
        <v>Nawzad Ibrahim</v>
      </c>
      <c r="M5" s="3">
        <f>B13</f>
        <v>1</v>
      </c>
      <c r="N5" s="4">
        <f>D13</f>
        <v>960</v>
      </c>
      <c r="P5" s="2" t="str">
        <f>$A$11</f>
        <v>Nawzad Ibrahim</v>
      </c>
      <c r="Q5" s="3">
        <f>B14</f>
        <v>0</v>
      </c>
      <c r="R5" s="4">
        <f>D14</f>
        <v>0</v>
      </c>
    </row>
    <row r="6" spans="1:18" x14ac:dyDescent="0.25">
      <c r="A6" t="s">
        <v>16</v>
      </c>
      <c r="B6" t="s">
        <v>1</v>
      </c>
      <c r="C6" t="s">
        <v>2</v>
      </c>
      <c r="D6" t="s">
        <v>3</v>
      </c>
      <c r="E6" t="s">
        <v>18</v>
      </c>
      <c r="H6" s="5" t="str">
        <f>$A$16</f>
        <v>Benny Jonasson</v>
      </c>
      <c r="I6" s="6">
        <f>$B$17</f>
        <v>1</v>
      </c>
      <c r="J6" s="7">
        <f>$D$17</f>
        <v>980</v>
      </c>
      <c r="L6" s="5" t="str">
        <f>$A$16</f>
        <v>Benny Jonasson</v>
      </c>
      <c r="M6" s="6">
        <f>B18</f>
        <v>2</v>
      </c>
      <c r="N6" s="7">
        <f>D18</f>
        <v>1540</v>
      </c>
      <c r="P6" s="5" t="str">
        <f>$A$16</f>
        <v>Benny Jonasson</v>
      </c>
      <c r="Q6" s="6">
        <f>B19</f>
        <v>0</v>
      </c>
      <c r="R6" s="7">
        <f>D19</f>
        <v>0</v>
      </c>
    </row>
    <row r="7" spans="1:18" x14ac:dyDescent="0.25">
      <c r="A7" t="s">
        <v>4</v>
      </c>
      <c r="B7">
        <v>17</v>
      </c>
      <c r="C7">
        <f>33+34+30+29+43+32+37+31+29+33+31+30+30+32+28+38+28</f>
        <v>548</v>
      </c>
      <c r="D7">
        <f>B7*100+C7*20</f>
        <v>12660</v>
      </c>
      <c r="E7" t="s">
        <v>27</v>
      </c>
      <c r="H7" s="3"/>
      <c r="I7" s="3"/>
      <c r="J7" s="3"/>
      <c r="L7" s="3"/>
      <c r="M7" s="3"/>
      <c r="N7" s="3"/>
      <c r="P7" s="3"/>
      <c r="Q7" s="3"/>
      <c r="R7" s="3"/>
    </row>
    <row r="8" spans="1:18" x14ac:dyDescent="0.25">
      <c r="A8" t="s">
        <v>5</v>
      </c>
      <c r="B8">
        <v>0</v>
      </c>
      <c r="C8">
        <v>0</v>
      </c>
      <c r="D8">
        <f t="shared" ref="D8:D9" si="1">B8*100+C8*20</f>
        <v>0</v>
      </c>
      <c r="E8" t="s">
        <v>31</v>
      </c>
      <c r="H8" s="3"/>
      <c r="I8" s="3"/>
      <c r="J8" s="3"/>
      <c r="L8" s="3"/>
      <c r="M8" s="3"/>
      <c r="N8" s="3"/>
      <c r="P8" s="3"/>
      <c r="Q8" s="3"/>
      <c r="R8" s="3"/>
    </row>
    <row r="9" spans="1:18" x14ac:dyDescent="0.25">
      <c r="A9" t="s">
        <v>6</v>
      </c>
      <c r="B9">
        <v>4</v>
      </c>
      <c r="C9">
        <f>46+41+44+43</f>
        <v>174</v>
      </c>
      <c r="D9">
        <f t="shared" si="1"/>
        <v>3880</v>
      </c>
      <c r="E9">
        <v>1</v>
      </c>
      <c r="H9" s="3" t="s">
        <v>48</v>
      </c>
      <c r="I9" s="3"/>
      <c r="J9" s="3"/>
      <c r="L9" s="3" t="s">
        <v>48</v>
      </c>
      <c r="M9" s="3"/>
      <c r="N9" s="3"/>
      <c r="P9" s="3" t="s">
        <v>48</v>
      </c>
      <c r="Q9" s="3"/>
      <c r="R9" s="3"/>
    </row>
    <row r="10" spans="1:18" x14ac:dyDescent="0.25">
      <c r="G10" s="15" t="s">
        <v>35</v>
      </c>
      <c r="H10" s="16"/>
      <c r="I10" s="16"/>
      <c r="J10" s="17"/>
      <c r="K10" s="18" t="s">
        <v>37</v>
      </c>
      <c r="L10" s="19"/>
      <c r="M10" s="19"/>
      <c r="N10" s="20"/>
      <c r="O10" s="21" t="s">
        <v>40</v>
      </c>
      <c r="P10" s="22"/>
      <c r="Q10" s="22"/>
      <c r="R10" s="23"/>
    </row>
    <row r="11" spans="1:18" x14ac:dyDescent="0.25">
      <c r="A11" t="s">
        <v>47</v>
      </c>
      <c r="B11" t="s">
        <v>1</v>
      </c>
      <c r="C11" t="s">
        <v>2</v>
      </c>
      <c r="D11" t="s">
        <v>3</v>
      </c>
      <c r="E11" t="s">
        <v>18</v>
      </c>
      <c r="G11" s="2" t="s">
        <v>7</v>
      </c>
      <c r="H11" s="3" t="s">
        <v>0</v>
      </c>
      <c r="I11" s="3" t="s">
        <v>1</v>
      </c>
      <c r="J11" s="4" t="s">
        <v>3</v>
      </c>
      <c r="K11" s="2" t="s">
        <v>7</v>
      </c>
      <c r="L11" s="3" t="s">
        <v>0</v>
      </c>
      <c r="M11" s="3" t="s">
        <v>1</v>
      </c>
      <c r="N11" s="4" t="s">
        <v>3</v>
      </c>
      <c r="O11" s="2" t="s">
        <v>7</v>
      </c>
      <c r="P11" s="3" t="s">
        <v>0</v>
      </c>
      <c r="Q11" s="3" t="s">
        <v>1</v>
      </c>
      <c r="R11" s="4" t="s">
        <v>3</v>
      </c>
    </row>
    <row r="12" spans="1:18" x14ac:dyDescent="0.25">
      <c r="A12" t="s">
        <v>4</v>
      </c>
      <c r="B12">
        <v>9</v>
      </c>
      <c r="C12">
        <f>33+30+29+32+27+38+34+32+36</f>
        <v>291</v>
      </c>
      <c r="D12">
        <f>B12*100+C12*20</f>
        <v>6720</v>
      </c>
      <c r="E12" t="s">
        <v>26</v>
      </c>
      <c r="G12" s="2">
        <v>1</v>
      </c>
      <c r="H12" s="3" t="str" cm="1">
        <f t="array" ref="H12:J15">_xlfn.SORTBY(H3:J6,J3:J6,-1)</f>
        <v>Markus Ersbjörs</v>
      </c>
      <c r="I12" s="3">
        <v>17</v>
      </c>
      <c r="J12" s="4">
        <v>12660</v>
      </c>
      <c r="K12" s="2">
        <v>1</v>
      </c>
      <c r="L12" s="3" t="str" cm="1">
        <f t="array" ref="L12:N15">_xlfn.SORTBY(L3:N6,N3:N6,-1)</f>
        <v>Benny Jonasson</v>
      </c>
      <c r="M12" s="3">
        <v>2</v>
      </c>
      <c r="N12" s="4">
        <v>1540</v>
      </c>
      <c r="O12" s="2">
        <v>1</v>
      </c>
      <c r="P12" s="3" t="str" cm="1">
        <f t="array" ref="P12:R15">_xlfn.SORTBY(P3:R6,R3:R6,-1)</f>
        <v>Markus Ersbjörs</v>
      </c>
      <c r="Q12" s="3">
        <v>4</v>
      </c>
      <c r="R12" s="4">
        <v>3880</v>
      </c>
    </row>
    <row r="13" spans="1:18" x14ac:dyDescent="0.25">
      <c r="A13" t="s">
        <v>5</v>
      </c>
      <c r="B13">
        <v>1</v>
      </c>
      <c r="C13">
        <v>43</v>
      </c>
      <c r="D13">
        <f t="shared" ref="D13:D14" si="2">B13*100+C13*20</f>
        <v>960</v>
      </c>
      <c r="E13" t="s">
        <v>36</v>
      </c>
      <c r="G13" s="2">
        <v>2</v>
      </c>
      <c r="H13" s="3" t="str">
        <v>Nawzad Ibrahim</v>
      </c>
      <c r="I13" s="3">
        <v>9</v>
      </c>
      <c r="J13" s="4">
        <v>6720</v>
      </c>
      <c r="K13" s="2">
        <v>2</v>
      </c>
      <c r="L13" s="3" t="str">
        <v>Nawzad Ibrahim</v>
      </c>
      <c r="M13" s="3">
        <v>1</v>
      </c>
      <c r="N13" s="4">
        <v>960</v>
      </c>
      <c r="O13" s="2">
        <v>4</v>
      </c>
      <c r="P13" s="3" t="str">
        <v>Nawzad Ibrahim</v>
      </c>
      <c r="Q13" s="3">
        <v>0</v>
      </c>
      <c r="R13" s="4">
        <v>0</v>
      </c>
    </row>
    <row r="14" spans="1:18" x14ac:dyDescent="0.25">
      <c r="A14" t="s">
        <v>6</v>
      </c>
      <c r="B14">
        <v>0</v>
      </c>
      <c r="C14">
        <v>0</v>
      </c>
      <c r="D14">
        <f t="shared" si="2"/>
        <v>0</v>
      </c>
      <c r="E14">
        <v>4</v>
      </c>
      <c r="G14" s="2">
        <v>3</v>
      </c>
      <c r="H14" s="3" t="str">
        <v>Benny Jonasson</v>
      </c>
      <c r="I14" s="3">
        <v>1</v>
      </c>
      <c r="J14" s="4">
        <v>980</v>
      </c>
      <c r="K14" s="2">
        <v>4</v>
      </c>
      <c r="L14" s="3" t="str">
        <v>Markus Ersbjörs</v>
      </c>
      <c r="M14" s="3">
        <v>0</v>
      </c>
      <c r="N14" s="4">
        <v>0</v>
      </c>
      <c r="O14" s="2">
        <v>4</v>
      </c>
      <c r="P14" s="3" t="str">
        <v>Benny Jonasson</v>
      </c>
      <c r="Q14" s="3">
        <v>0</v>
      </c>
      <c r="R14" s="4">
        <v>0</v>
      </c>
    </row>
    <row r="15" spans="1:18" x14ac:dyDescent="0.25">
      <c r="G15" s="5">
        <v>4</v>
      </c>
      <c r="H15" s="6" t="str">
        <v>Patrik Ramsten</v>
      </c>
      <c r="I15" s="6">
        <v>0</v>
      </c>
      <c r="J15" s="7">
        <v>0</v>
      </c>
      <c r="K15" s="5"/>
      <c r="L15" s="6">
        <v>0</v>
      </c>
      <c r="M15" s="6">
        <v>0</v>
      </c>
      <c r="N15" s="7">
        <v>0</v>
      </c>
      <c r="O15" s="5"/>
      <c r="P15" s="6">
        <v>0</v>
      </c>
      <c r="Q15" s="6">
        <v>0</v>
      </c>
      <c r="R15" s="7">
        <v>0</v>
      </c>
    </row>
    <row r="16" spans="1:18" x14ac:dyDescent="0.25">
      <c r="A16" t="s">
        <v>9</v>
      </c>
      <c r="B16" t="s">
        <v>1</v>
      </c>
      <c r="C16" t="s">
        <v>2</v>
      </c>
      <c r="D16" t="s">
        <v>3</v>
      </c>
      <c r="E16" t="s">
        <v>18</v>
      </c>
    </row>
    <row r="17" spans="1:5" x14ac:dyDescent="0.25">
      <c r="A17" t="s">
        <v>4</v>
      </c>
      <c r="B17">
        <v>1</v>
      </c>
      <c r="C17">
        <v>44</v>
      </c>
      <c r="D17">
        <f>B17*100+C17*20</f>
        <v>980</v>
      </c>
      <c r="E17" t="s">
        <v>28</v>
      </c>
    </row>
    <row r="18" spans="1:5" x14ac:dyDescent="0.25">
      <c r="A18" t="s">
        <v>5</v>
      </c>
      <c r="B18">
        <v>2</v>
      </c>
      <c r="C18">
        <f>22+45</f>
        <v>67</v>
      </c>
      <c r="D18">
        <f t="shared" ref="D18:D19" si="3">B18*100+C18*20</f>
        <v>1540</v>
      </c>
      <c r="E18" t="s">
        <v>33</v>
      </c>
    </row>
    <row r="19" spans="1:5" x14ac:dyDescent="0.25">
      <c r="A19" t="s">
        <v>6</v>
      </c>
      <c r="B19">
        <v>0</v>
      </c>
      <c r="C19">
        <v>0</v>
      </c>
      <c r="D19">
        <f t="shared" si="3"/>
        <v>0</v>
      </c>
      <c r="E19">
        <v>3</v>
      </c>
    </row>
  </sheetData>
  <mergeCells count="6">
    <mergeCell ref="H1:J1"/>
    <mergeCell ref="L1:N1"/>
    <mergeCell ref="P1:R1"/>
    <mergeCell ref="G10:J10"/>
    <mergeCell ref="K10:N10"/>
    <mergeCell ref="O10:R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0DACA-89C2-4275-942D-53C358ED4D58}">
  <dimension ref="A1:R19"/>
  <sheetViews>
    <sheetView zoomScale="80" zoomScaleNormal="80" workbookViewId="0">
      <selection activeCell="O10" sqref="O10:R15"/>
    </sheetView>
  </sheetViews>
  <sheetFormatPr defaultRowHeight="15" x14ac:dyDescent="0.25"/>
  <cols>
    <col min="1" max="1" width="16.5703125" bestFit="1" customWidth="1"/>
    <col min="3" max="3" width="13.7109375" bestFit="1" customWidth="1"/>
    <col min="8" max="8" width="16.5703125" bestFit="1" customWidth="1"/>
    <col min="12" max="12" width="16.5703125" bestFit="1" customWidth="1"/>
    <col min="16" max="16" width="16.5703125" bestFit="1" customWidth="1"/>
  </cols>
  <sheetData>
    <row r="1" spans="1:18" x14ac:dyDescent="0.25">
      <c r="A1" t="s">
        <v>11</v>
      </c>
      <c r="B1" t="s">
        <v>1</v>
      </c>
      <c r="C1" t="s">
        <v>2</v>
      </c>
      <c r="D1" t="s">
        <v>3</v>
      </c>
      <c r="E1" t="s">
        <v>18</v>
      </c>
      <c r="H1" s="15" t="s">
        <v>41</v>
      </c>
      <c r="I1" s="16"/>
      <c r="J1" s="17"/>
      <c r="L1" s="18" t="s">
        <v>44</v>
      </c>
      <c r="M1" s="19"/>
      <c r="N1" s="20"/>
      <c r="P1" s="21" t="s">
        <v>45</v>
      </c>
      <c r="Q1" s="22"/>
      <c r="R1" s="23"/>
    </row>
    <row r="2" spans="1:18" x14ac:dyDescent="0.25">
      <c r="A2" t="s">
        <v>4</v>
      </c>
      <c r="B2">
        <v>3</v>
      </c>
      <c r="C2">
        <f>45+44+42</f>
        <v>131</v>
      </c>
      <c r="D2">
        <f>B2*100+C2*20</f>
        <v>2920</v>
      </c>
      <c r="E2" t="s">
        <v>31</v>
      </c>
      <c r="H2" s="2" t="s">
        <v>0</v>
      </c>
      <c r="I2" s="3" t="s">
        <v>1</v>
      </c>
      <c r="J2" s="4" t="s">
        <v>3</v>
      </c>
      <c r="L2" s="2" t="s">
        <v>0</v>
      </c>
      <c r="M2" s="3" t="s">
        <v>1</v>
      </c>
      <c r="N2" s="4" t="s">
        <v>3</v>
      </c>
      <c r="P2" s="2" t="s">
        <v>0</v>
      </c>
      <c r="Q2" s="3" t="s">
        <v>1</v>
      </c>
      <c r="R2" s="4" t="s">
        <v>3</v>
      </c>
    </row>
    <row r="3" spans="1:18" x14ac:dyDescent="0.25">
      <c r="A3" t="s">
        <v>19</v>
      </c>
      <c r="B3">
        <v>1</v>
      </c>
      <c r="C3">
        <v>43</v>
      </c>
      <c r="D3">
        <f t="shared" ref="D3:D4" si="0">B3*100+C3*20</f>
        <v>960</v>
      </c>
      <c r="E3">
        <v>3</v>
      </c>
      <c r="H3" s="2" t="str">
        <f>$A$1</f>
        <v>Paolo Ceccon</v>
      </c>
      <c r="I3" s="3">
        <f>$B$2</f>
        <v>3</v>
      </c>
      <c r="J3" s="4">
        <f>$D$2</f>
        <v>2920</v>
      </c>
      <c r="L3" s="2" t="str">
        <f>$A$1</f>
        <v>Paolo Ceccon</v>
      </c>
      <c r="M3" s="3">
        <f>B3</f>
        <v>1</v>
      </c>
      <c r="N3" s="4">
        <f>D3</f>
        <v>960</v>
      </c>
      <c r="P3" s="2" t="str">
        <f>$A$1</f>
        <v>Paolo Ceccon</v>
      </c>
      <c r="Q3" s="3">
        <f>B4</f>
        <v>3</v>
      </c>
      <c r="R3" s="4">
        <f>D4</f>
        <v>2720</v>
      </c>
    </row>
    <row r="4" spans="1:18" x14ac:dyDescent="0.25">
      <c r="A4" t="s">
        <v>6</v>
      </c>
      <c r="B4">
        <v>3</v>
      </c>
      <c r="C4">
        <f>40+43+38</f>
        <v>121</v>
      </c>
      <c r="D4">
        <f t="shared" si="0"/>
        <v>2720</v>
      </c>
      <c r="E4" t="s">
        <v>26</v>
      </c>
      <c r="H4" s="2" t="str">
        <f>$A$6</f>
        <v>Stefan Nordqvist</v>
      </c>
      <c r="I4" s="3">
        <f>$B$7</f>
        <v>1</v>
      </c>
      <c r="J4" s="4">
        <f>$D$7</f>
        <v>980</v>
      </c>
      <c r="L4" s="2" t="str">
        <f>$A$6</f>
        <v>Stefan Nordqvist</v>
      </c>
      <c r="M4" s="3">
        <f>B8</f>
        <v>2</v>
      </c>
      <c r="N4" s="4">
        <f>D8</f>
        <v>1920</v>
      </c>
      <c r="P4" s="2" t="str">
        <f>$A$6</f>
        <v>Stefan Nordqvist</v>
      </c>
      <c r="Q4" s="3">
        <f>B9</f>
        <v>2</v>
      </c>
      <c r="R4" s="4">
        <f>D9</f>
        <v>1480</v>
      </c>
    </row>
    <row r="5" spans="1:18" x14ac:dyDescent="0.25">
      <c r="H5" s="2" t="str">
        <f>$A$11</f>
        <v>Jonas Olsson</v>
      </c>
      <c r="I5" s="3">
        <f>$B$12</f>
        <v>4</v>
      </c>
      <c r="J5" s="4">
        <f>$D$12</f>
        <v>3420</v>
      </c>
      <c r="L5" s="2" t="str">
        <f>$A$11</f>
        <v>Jonas Olsson</v>
      </c>
      <c r="M5" s="3">
        <f>B13</f>
        <v>3</v>
      </c>
      <c r="N5" s="4">
        <f>D13</f>
        <v>2840</v>
      </c>
      <c r="P5" s="2" t="str">
        <f>$A$11</f>
        <v>Jonas Olsson</v>
      </c>
      <c r="Q5" s="3">
        <f>B14</f>
        <v>5</v>
      </c>
      <c r="R5" s="4">
        <f>D14</f>
        <v>3720</v>
      </c>
    </row>
    <row r="6" spans="1:18" x14ac:dyDescent="0.25">
      <c r="A6" t="s">
        <v>14</v>
      </c>
      <c r="B6" t="s">
        <v>1</v>
      </c>
      <c r="C6" t="s">
        <v>2</v>
      </c>
      <c r="D6" t="s">
        <v>3</v>
      </c>
      <c r="E6" t="s">
        <v>18</v>
      </c>
      <c r="H6" s="5" t="str">
        <f>$A$16</f>
        <v>Andreas Adolfsson</v>
      </c>
      <c r="I6" s="6">
        <f>$B$17</f>
        <v>2</v>
      </c>
      <c r="J6" s="7">
        <f>$D$17</f>
        <v>1800</v>
      </c>
      <c r="L6" s="5" t="str">
        <f>$A$16</f>
        <v>Andreas Adolfsson</v>
      </c>
      <c r="M6" s="6">
        <f>B18</f>
        <v>0</v>
      </c>
      <c r="N6" s="7">
        <f>D18</f>
        <v>0</v>
      </c>
      <c r="P6" s="5" t="str">
        <f>$A$16</f>
        <v>Andreas Adolfsson</v>
      </c>
      <c r="Q6" s="6">
        <f>B19</f>
        <v>4</v>
      </c>
      <c r="R6" s="7">
        <f>D19</f>
        <v>3440</v>
      </c>
    </row>
    <row r="7" spans="1:18" x14ac:dyDescent="0.25">
      <c r="A7" t="s">
        <v>4</v>
      </c>
      <c r="B7">
        <v>1</v>
      </c>
      <c r="C7">
        <v>44</v>
      </c>
      <c r="D7">
        <f>B7*100+C7*20</f>
        <v>980</v>
      </c>
      <c r="E7" t="s">
        <v>33</v>
      </c>
      <c r="H7" s="3"/>
      <c r="I7" s="3"/>
      <c r="J7" s="3"/>
      <c r="L7" s="3"/>
      <c r="M7" s="3"/>
      <c r="N7" s="3"/>
      <c r="P7" s="3"/>
      <c r="Q7" s="3"/>
      <c r="R7" s="3"/>
    </row>
    <row r="8" spans="1:18" x14ac:dyDescent="0.25">
      <c r="A8" t="s">
        <v>5</v>
      </c>
      <c r="B8">
        <v>2</v>
      </c>
      <c r="C8">
        <f>45+41</f>
        <v>86</v>
      </c>
      <c r="D8">
        <f t="shared" ref="D8:D9" si="1">B8*100+C8*20</f>
        <v>1920</v>
      </c>
      <c r="E8">
        <v>1</v>
      </c>
      <c r="H8" s="3"/>
      <c r="I8" s="3"/>
      <c r="J8" s="3"/>
      <c r="L8" s="3"/>
      <c r="M8" s="3"/>
      <c r="N8" s="3"/>
      <c r="P8" s="3"/>
      <c r="Q8" s="3"/>
      <c r="R8" s="3"/>
    </row>
    <row r="9" spans="1:18" x14ac:dyDescent="0.25">
      <c r="A9" t="s">
        <v>6</v>
      </c>
      <c r="B9">
        <v>2</v>
      </c>
      <c r="C9">
        <f>30+34</f>
        <v>64</v>
      </c>
      <c r="D9">
        <f t="shared" si="1"/>
        <v>1480</v>
      </c>
      <c r="E9" t="s">
        <v>29</v>
      </c>
      <c r="H9" s="3" t="s">
        <v>50</v>
      </c>
      <c r="I9" s="3"/>
      <c r="J9" s="3"/>
      <c r="L9" s="3" t="s">
        <v>50</v>
      </c>
      <c r="M9" s="3"/>
      <c r="N9" s="3"/>
      <c r="P9" s="3"/>
      <c r="Q9" s="3"/>
      <c r="R9" s="3"/>
    </row>
    <row r="10" spans="1:18" x14ac:dyDescent="0.25">
      <c r="G10" s="15" t="s">
        <v>42</v>
      </c>
      <c r="H10" s="16"/>
      <c r="I10" s="16"/>
      <c r="J10" s="17"/>
      <c r="K10" s="18" t="s">
        <v>43</v>
      </c>
      <c r="L10" s="19"/>
      <c r="M10" s="19"/>
      <c r="N10" s="20"/>
      <c r="O10" s="21" t="s">
        <v>46</v>
      </c>
      <c r="P10" s="22"/>
      <c r="Q10" s="22"/>
      <c r="R10" s="23"/>
    </row>
    <row r="11" spans="1:18" x14ac:dyDescent="0.25">
      <c r="A11" t="s">
        <v>8</v>
      </c>
      <c r="B11" t="s">
        <v>1</v>
      </c>
      <c r="C11" t="s">
        <v>2</v>
      </c>
      <c r="D11" t="s">
        <v>3</v>
      </c>
      <c r="E11" t="s">
        <v>18</v>
      </c>
      <c r="G11" s="2" t="s">
        <v>7</v>
      </c>
      <c r="H11" s="3" t="s">
        <v>0</v>
      </c>
      <c r="I11" s="3" t="s">
        <v>1</v>
      </c>
      <c r="J11" s="4" t="s">
        <v>3</v>
      </c>
      <c r="K11" s="2" t="s">
        <v>7</v>
      </c>
      <c r="L11" s="3" t="s">
        <v>0</v>
      </c>
      <c r="M11" s="3" t="s">
        <v>1</v>
      </c>
      <c r="N11" s="4" t="s">
        <v>3</v>
      </c>
      <c r="O11" s="2" t="s">
        <v>7</v>
      </c>
      <c r="P11" s="3" t="s">
        <v>0</v>
      </c>
      <c r="Q11" s="3" t="s">
        <v>1</v>
      </c>
      <c r="R11" s="4" t="s">
        <v>3</v>
      </c>
    </row>
    <row r="12" spans="1:18" x14ac:dyDescent="0.25">
      <c r="A12" t="s">
        <v>4</v>
      </c>
      <c r="B12">
        <v>4</v>
      </c>
      <c r="C12">
        <f>42+35+41+33</f>
        <v>151</v>
      </c>
      <c r="D12">
        <f>B12*100+C12*20</f>
        <v>3420</v>
      </c>
      <c r="E12" t="s">
        <v>32</v>
      </c>
      <c r="G12" s="2">
        <v>1</v>
      </c>
      <c r="H12" s="3" t="str" cm="1">
        <f t="array" ref="H12:J15">_xlfn.SORTBY(H3:J6,J3:J6,-1)</f>
        <v>Jonas Olsson</v>
      </c>
      <c r="I12" s="3">
        <v>4</v>
      </c>
      <c r="J12" s="4">
        <v>3420</v>
      </c>
      <c r="K12" s="2">
        <v>1</v>
      </c>
      <c r="L12" s="3" t="str" cm="1">
        <f t="array" ref="L12:N15">_xlfn.SORTBY(L3:N6,N3:N6,-1)</f>
        <v>Jonas Olsson</v>
      </c>
      <c r="M12" s="3">
        <v>3</v>
      </c>
      <c r="N12" s="4">
        <v>2840</v>
      </c>
      <c r="O12" s="2">
        <v>1</v>
      </c>
      <c r="P12" s="3" t="str" cm="1">
        <f t="array" ref="P12:R15">_xlfn.SORTBY(P3:R6,R3:R6,-1)</f>
        <v>Jonas Olsson</v>
      </c>
      <c r="Q12" s="3">
        <v>5</v>
      </c>
      <c r="R12" s="4">
        <v>3720</v>
      </c>
    </row>
    <row r="13" spans="1:18" x14ac:dyDescent="0.25">
      <c r="A13" t="s">
        <v>5</v>
      </c>
      <c r="B13">
        <v>3</v>
      </c>
      <c r="C13">
        <f>38+48+41</f>
        <v>127</v>
      </c>
      <c r="D13">
        <f t="shared" ref="D13:D14" si="2">B13*100+C13*20</f>
        <v>2840</v>
      </c>
      <c r="E13">
        <v>4</v>
      </c>
      <c r="G13" s="2">
        <v>2</v>
      </c>
      <c r="H13" s="3" t="str">
        <v>Paolo Ceccon</v>
      </c>
      <c r="I13" s="3">
        <v>3</v>
      </c>
      <c r="J13" s="4">
        <v>2920</v>
      </c>
      <c r="K13" s="2">
        <v>2</v>
      </c>
      <c r="L13" s="3" t="str">
        <v>Stefan Nordqvist</v>
      </c>
      <c r="M13" s="3">
        <v>2</v>
      </c>
      <c r="N13" s="4">
        <v>1920</v>
      </c>
      <c r="O13" s="2">
        <v>2</v>
      </c>
      <c r="P13" s="3" t="str">
        <v>Andreas Adolfsson</v>
      </c>
      <c r="Q13" s="3">
        <v>4</v>
      </c>
      <c r="R13" s="4">
        <v>3440</v>
      </c>
    </row>
    <row r="14" spans="1:18" x14ac:dyDescent="0.25">
      <c r="A14" t="s">
        <v>6</v>
      </c>
      <c r="B14">
        <v>5</v>
      </c>
      <c r="C14">
        <f>36+30+36+28+31</f>
        <v>161</v>
      </c>
      <c r="D14">
        <f t="shared" si="2"/>
        <v>3720</v>
      </c>
      <c r="E14" t="s">
        <v>28</v>
      </c>
      <c r="G14" s="2">
        <v>3</v>
      </c>
      <c r="H14" s="3" t="str">
        <v>Andreas Adolfsson</v>
      </c>
      <c r="I14" s="3">
        <v>2</v>
      </c>
      <c r="J14" s="4">
        <v>1800</v>
      </c>
      <c r="K14" s="2">
        <v>3</v>
      </c>
      <c r="L14" s="3" t="str">
        <v>Paolo Ceccon</v>
      </c>
      <c r="M14" s="3">
        <v>1</v>
      </c>
      <c r="N14" s="4">
        <v>960</v>
      </c>
      <c r="O14" s="2">
        <v>3</v>
      </c>
      <c r="P14" s="3" t="str">
        <v>Paolo Ceccon</v>
      </c>
      <c r="Q14" s="3">
        <v>3</v>
      </c>
      <c r="R14" s="4">
        <v>2720</v>
      </c>
    </row>
    <row r="15" spans="1:18" x14ac:dyDescent="0.25">
      <c r="G15" s="5">
        <v>4</v>
      </c>
      <c r="H15" s="6" t="str">
        <v>Stefan Nordqvist</v>
      </c>
      <c r="I15" s="6">
        <v>1</v>
      </c>
      <c r="J15" s="7">
        <v>980</v>
      </c>
      <c r="K15" s="5">
        <v>4</v>
      </c>
      <c r="L15" s="6" t="str">
        <v>Andreas Adolfsson</v>
      </c>
      <c r="M15" s="6">
        <v>0</v>
      </c>
      <c r="N15" s="7">
        <v>0</v>
      </c>
      <c r="O15" s="5">
        <v>4</v>
      </c>
      <c r="P15" s="6" t="str">
        <v>Stefan Nordqvist</v>
      </c>
      <c r="Q15" s="6">
        <v>2</v>
      </c>
      <c r="R15" s="7">
        <v>1480</v>
      </c>
    </row>
    <row r="16" spans="1:18" x14ac:dyDescent="0.25">
      <c r="A16" t="s">
        <v>15</v>
      </c>
      <c r="B16" t="s">
        <v>1</v>
      </c>
      <c r="C16" t="s">
        <v>2</v>
      </c>
      <c r="D16" t="s">
        <v>3</v>
      </c>
      <c r="E16" t="s">
        <v>18</v>
      </c>
    </row>
    <row r="17" spans="1:5" x14ac:dyDescent="0.25">
      <c r="A17" t="s">
        <v>4</v>
      </c>
      <c r="B17">
        <v>2</v>
      </c>
      <c r="C17">
        <f>39+41</f>
        <v>80</v>
      </c>
      <c r="D17">
        <f>B17*100+C17*20</f>
        <v>1800</v>
      </c>
      <c r="E17" t="s">
        <v>36</v>
      </c>
    </row>
    <row r="18" spans="1:5" x14ac:dyDescent="0.25">
      <c r="A18" t="s">
        <v>5</v>
      </c>
      <c r="B18">
        <v>0</v>
      </c>
      <c r="C18">
        <v>0</v>
      </c>
      <c r="D18">
        <f t="shared" ref="D18:D19" si="3">B18*100+C18*20</f>
        <v>0</v>
      </c>
      <c r="E18">
        <v>2</v>
      </c>
    </row>
    <row r="19" spans="1:5" x14ac:dyDescent="0.25">
      <c r="A19" t="s">
        <v>6</v>
      </c>
      <c r="B19">
        <v>4</v>
      </c>
      <c r="C19">
        <f>38+36+31+47</f>
        <v>152</v>
      </c>
      <c r="D19">
        <f t="shared" si="3"/>
        <v>3440</v>
      </c>
      <c r="E19" t="s">
        <v>27</v>
      </c>
    </row>
  </sheetData>
  <mergeCells count="6">
    <mergeCell ref="H1:J1"/>
    <mergeCell ref="L1:N1"/>
    <mergeCell ref="P1:R1"/>
    <mergeCell ref="G10:J10"/>
    <mergeCell ref="K10:N10"/>
    <mergeCell ref="O10:R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681B-A70E-4A5E-A5AD-AC5CBF387C53}">
  <dimension ref="A3:P13"/>
  <sheetViews>
    <sheetView tabSelected="1" zoomScale="80" zoomScaleNormal="80" workbookViewId="0">
      <selection activeCell="D15" sqref="D15"/>
    </sheetView>
  </sheetViews>
  <sheetFormatPr defaultRowHeight="15" x14ac:dyDescent="0.25"/>
  <cols>
    <col min="1" max="1" width="13.5703125" customWidth="1"/>
    <col min="2" max="2" width="20.140625" customWidth="1"/>
    <col min="3" max="3" width="26.5703125" customWidth="1"/>
    <col min="4" max="5" width="16.7109375" bestFit="1" customWidth="1"/>
    <col min="6" max="6" width="16.7109375" customWidth="1"/>
    <col min="7" max="7" width="9.5703125" customWidth="1"/>
    <col min="11" max="11" width="10.85546875" bestFit="1" customWidth="1"/>
    <col min="12" max="13" width="10" bestFit="1" customWidth="1"/>
    <col min="14" max="14" width="10" customWidth="1"/>
    <col min="15" max="15" width="18.5703125" bestFit="1" customWidth="1"/>
    <col min="16" max="16" width="14" bestFit="1" customWidth="1"/>
    <col min="17" max="17" width="19.140625" bestFit="1" customWidth="1"/>
    <col min="18" max="18" width="14.5703125" bestFit="1" customWidth="1"/>
  </cols>
  <sheetData>
    <row r="3" spans="1:16" x14ac:dyDescent="0.25">
      <c r="A3" t="s">
        <v>64</v>
      </c>
      <c r="B3" s="8" t="s">
        <v>0</v>
      </c>
      <c r="C3" s="13" t="s">
        <v>77</v>
      </c>
      <c r="D3" s="14" t="s">
        <v>52</v>
      </c>
      <c r="E3" s="14" t="s">
        <v>53</v>
      </c>
      <c r="F3" s="14" t="s">
        <v>61</v>
      </c>
      <c r="G3" s="14" t="s">
        <v>59</v>
      </c>
      <c r="H3" s="14" t="s">
        <v>54</v>
      </c>
      <c r="I3" s="14" t="s">
        <v>55</v>
      </c>
      <c r="J3" s="14" t="s">
        <v>62</v>
      </c>
      <c r="K3" s="14" t="s">
        <v>58</v>
      </c>
      <c r="L3" s="14" t="s">
        <v>56</v>
      </c>
      <c r="M3" s="14" t="s">
        <v>57</v>
      </c>
      <c r="N3" s="14" t="s">
        <v>63</v>
      </c>
      <c r="O3" s="14" t="s">
        <v>60</v>
      </c>
      <c r="P3" s="14"/>
    </row>
    <row r="4" spans="1:16" x14ac:dyDescent="0.25">
      <c r="A4">
        <v>1</v>
      </c>
      <c r="B4" s="8" t="s">
        <v>17</v>
      </c>
      <c r="C4" s="8" t="s">
        <v>78</v>
      </c>
      <c r="D4">
        <v>7</v>
      </c>
      <c r="E4">
        <v>9</v>
      </c>
      <c r="F4">
        <v>2</v>
      </c>
      <c r="G4">
        <f t="shared" ref="G4:G13" si="0">SUM(D4:F4)</f>
        <v>18</v>
      </c>
      <c r="H4">
        <v>6860</v>
      </c>
      <c r="I4">
        <v>6980</v>
      </c>
      <c r="J4">
        <v>1760</v>
      </c>
      <c r="K4" s="9">
        <f t="shared" ref="K4:K13" si="1">SUM(H4:J4)</f>
        <v>15600</v>
      </c>
      <c r="L4">
        <v>1</v>
      </c>
      <c r="M4">
        <v>1</v>
      </c>
      <c r="N4">
        <v>1</v>
      </c>
      <c r="O4" s="9">
        <f t="shared" ref="O4:O13" si="2">SUM(L4:N4)</f>
        <v>3</v>
      </c>
    </row>
    <row r="5" spans="1:16" x14ac:dyDescent="0.25">
      <c r="A5">
        <v>2</v>
      </c>
      <c r="B5" s="8" t="s">
        <v>8</v>
      </c>
      <c r="C5" s="8" t="s">
        <v>79</v>
      </c>
      <c r="D5">
        <v>4</v>
      </c>
      <c r="E5">
        <v>3</v>
      </c>
      <c r="F5">
        <v>5</v>
      </c>
      <c r="G5">
        <f t="shared" si="0"/>
        <v>12</v>
      </c>
      <c r="H5">
        <v>3420</v>
      </c>
      <c r="I5">
        <v>2840</v>
      </c>
      <c r="J5">
        <v>3720</v>
      </c>
      <c r="K5" s="9">
        <f t="shared" si="1"/>
        <v>9980</v>
      </c>
      <c r="L5">
        <v>1</v>
      </c>
      <c r="M5">
        <v>1</v>
      </c>
      <c r="N5">
        <v>1</v>
      </c>
      <c r="O5" s="9">
        <f t="shared" si="2"/>
        <v>3</v>
      </c>
    </row>
    <row r="6" spans="1:16" x14ac:dyDescent="0.25">
      <c r="A6">
        <v>3</v>
      </c>
      <c r="B6" s="8" t="s">
        <v>16</v>
      </c>
      <c r="C6" s="8" t="s">
        <v>78</v>
      </c>
      <c r="D6">
        <v>17</v>
      </c>
      <c r="E6">
        <v>0</v>
      </c>
      <c r="F6">
        <v>4</v>
      </c>
      <c r="G6">
        <f t="shared" si="0"/>
        <v>21</v>
      </c>
      <c r="H6">
        <v>12660</v>
      </c>
      <c r="I6">
        <v>0</v>
      </c>
      <c r="J6">
        <v>3880</v>
      </c>
      <c r="K6" s="9">
        <f t="shared" si="1"/>
        <v>16540</v>
      </c>
      <c r="L6">
        <v>1</v>
      </c>
      <c r="M6">
        <v>4</v>
      </c>
      <c r="N6">
        <v>1</v>
      </c>
      <c r="O6" s="9">
        <f t="shared" si="2"/>
        <v>6</v>
      </c>
    </row>
    <row r="7" spans="1:16" x14ac:dyDescent="0.25">
      <c r="A7">
        <v>4</v>
      </c>
      <c r="B7" s="8" t="s">
        <v>47</v>
      </c>
      <c r="C7" s="8" t="s">
        <v>80</v>
      </c>
      <c r="D7">
        <v>9</v>
      </c>
      <c r="E7">
        <v>1</v>
      </c>
      <c r="F7">
        <v>0</v>
      </c>
      <c r="G7">
        <f t="shared" si="0"/>
        <v>10</v>
      </c>
      <c r="H7">
        <v>6720</v>
      </c>
      <c r="I7">
        <v>960</v>
      </c>
      <c r="J7">
        <v>0</v>
      </c>
      <c r="K7" s="9">
        <f t="shared" si="1"/>
        <v>7680</v>
      </c>
      <c r="L7">
        <v>2</v>
      </c>
      <c r="M7">
        <v>2</v>
      </c>
      <c r="N7">
        <v>4</v>
      </c>
      <c r="O7" s="9">
        <f t="shared" si="2"/>
        <v>8</v>
      </c>
    </row>
    <row r="8" spans="1:16" x14ac:dyDescent="0.25">
      <c r="A8">
        <v>5</v>
      </c>
      <c r="B8" s="8" t="s">
        <v>11</v>
      </c>
      <c r="C8" s="8" t="s">
        <v>81</v>
      </c>
      <c r="D8">
        <v>3</v>
      </c>
      <c r="E8">
        <v>1</v>
      </c>
      <c r="F8">
        <v>3</v>
      </c>
      <c r="G8">
        <f t="shared" si="0"/>
        <v>7</v>
      </c>
      <c r="H8">
        <v>2920</v>
      </c>
      <c r="I8">
        <v>960</v>
      </c>
      <c r="J8">
        <v>2720</v>
      </c>
      <c r="K8" s="9">
        <f t="shared" si="1"/>
        <v>6600</v>
      </c>
      <c r="L8">
        <v>2</v>
      </c>
      <c r="M8">
        <v>3</v>
      </c>
      <c r="N8">
        <v>3</v>
      </c>
      <c r="O8" s="9">
        <f t="shared" si="2"/>
        <v>8</v>
      </c>
    </row>
    <row r="9" spans="1:16" x14ac:dyDescent="0.25">
      <c r="A9">
        <v>6</v>
      </c>
      <c r="B9" s="8" t="s">
        <v>9</v>
      </c>
      <c r="C9" s="8" t="s">
        <v>82</v>
      </c>
      <c r="D9">
        <v>1</v>
      </c>
      <c r="E9">
        <v>2</v>
      </c>
      <c r="F9">
        <v>0</v>
      </c>
      <c r="G9">
        <f t="shared" si="0"/>
        <v>3</v>
      </c>
      <c r="H9">
        <v>980</v>
      </c>
      <c r="I9">
        <v>1540</v>
      </c>
      <c r="J9">
        <v>0</v>
      </c>
      <c r="K9" s="9">
        <f t="shared" si="1"/>
        <v>2520</v>
      </c>
      <c r="L9">
        <v>3</v>
      </c>
      <c r="M9">
        <v>1</v>
      </c>
      <c r="N9">
        <v>4</v>
      </c>
      <c r="O9" s="9">
        <f t="shared" si="2"/>
        <v>8</v>
      </c>
    </row>
    <row r="10" spans="1:16" x14ac:dyDescent="0.25">
      <c r="A10">
        <v>7</v>
      </c>
      <c r="B10" s="8" t="s">
        <v>10</v>
      </c>
      <c r="C10" s="8" t="s">
        <v>83</v>
      </c>
      <c r="D10">
        <v>6</v>
      </c>
      <c r="E10">
        <v>5</v>
      </c>
      <c r="F10">
        <v>0</v>
      </c>
      <c r="G10">
        <f t="shared" si="0"/>
        <v>11</v>
      </c>
      <c r="H10">
        <v>6500</v>
      </c>
      <c r="I10">
        <v>3840</v>
      </c>
      <c r="J10">
        <v>0</v>
      </c>
      <c r="K10" s="9">
        <f t="shared" si="1"/>
        <v>10340</v>
      </c>
      <c r="L10">
        <v>2</v>
      </c>
      <c r="M10">
        <v>3</v>
      </c>
      <c r="N10">
        <v>4</v>
      </c>
      <c r="O10" s="9">
        <f t="shared" si="2"/>
        <v>9</v>
      </c>
    </row>
    <row r="11" spans="1:16" x14ac:dyDescent="0.25">
      <c r="A11">
        <v>8</v>
      </c>
      <c r="B11" s="8" t="s">
        <v>15</v>
      </c>
      <c r="C11" s="8" t="s">
        <v>80</v>
      </c>
      <c r="D11">
        <v>2</v>
      </c>
      <c r="E11">
        <v>0</v>
      </c>
      <c r="F11">
        <v>4</v>
      </c>
      <c r="G11">
        <f t="shared" si="0"/>
        <v>6</v>
      </c>
      <c r="H11">
        <v>1800</v>
      </c>
      <c r="I11">
        <v>0</v>
      </c>
      <c r="J11">
        <v>3440</v>
      </c>
      <c r="K11" s="9">
        <f t="shared" si="1"/>
        <v>5240</v>
      </c>
      <c r="L11">
        <v>3</v>
      </c>
      <c r="M11">
        <v>4</v>
      </c>
      <c r="N11">
        <v>2</v>
      </c>
      <c r="O11" s="9">
        <f t="shared" si="2"/>
        <v>9</v>
      </c>
    </row>
    <row r="12" spans="1:16" x14ac:dyDescent="0.25">
      <c r="A12">
        <v>9</v>
      </c>
      <c r="B12" s="8" t="s">
        <v>14</v>
      </c>
      <c r="C12" s="8" t="s">
        <v>80</v>
      </c>
      <c r="D12">
        <v>1</v>
      </c>
      <c r="E12">
        <v>2</v>
      </c>
      <c r="F12">
        <v>2</v>
      </c>
      <c r="G12">
        <f t="shared" si="0"/>
        <v>5</v>
      </c>
      <c r="H12">
        <v>980</v>
      </c>
      <c r="I12">
        <v>1920</v>
      </c>
      <c r="J12">
        <v>1480</v>
      </c>
      <c r="K12" s="9">
        <f t="shared" si="1"/>
        <v>4380</v>
      </c>
      <c r="L12">
        <v>4</v>
      </c>
      <c r="M12">
        <v>2</v>
      </c>
      <c r="N12">
        <v>4</v>
      </c>
      <c r="O12" s="9">
        <f t="shared" si="2"/>
        <v>10</v>
      </c>
    </row>
    <row r="13" spans="1:16" x14ac:dyDescent="0.25">
      <c r="A13">
        <v>10</v>
      </c>
      <c r="B13" s="8" t="s">
        <v>13</v>
      </c>
      <c r="C13" s="8" t="s">
        <v>84</v>
      </c>
      <c r="D13">
        <v>0</v>
      </c>
      <c r="E13">
        <v>6</v>
      </c>
      <c r="F13">
        <v>0</v>
      </c>
      <c r="G13">
        <f t="shared" si="0"/>
        <v>6</v>
      </c>
      <c r="H13">
        <v>0</v>
      </c>
      <c r="I13">
        <v>4340</v>
      </c>
      <c r="J13">
        <v>0</v>
      </c>
      <c r="K13" s="9">
        <f t="shared" si="1"/>
        <v>4340</v>
      </c>
      <c r="L13">
        <v>4</v>
      </c>
      <c r="M13">
        <v>2</v>
      </c>
      <c r="N13">
        <v>4</v>
      </c>
      <c r="O13" s="9">
        <f t="shared" si="2"/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Resultat</vt:lpstr>
      <vt:lpstr>Grupp A</vt:lpstr>
      <vt:lpstr>Grupp B</vt:lpstr>
      <vt:lpstr>Grupp C</vt:lpstr>
      <vt:lpstr>Alla 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Ersbjörs</dc:creator>
  <cp:lastModifiedBy>Rolf Mylläri</cp:lastModifiedBy>
  <dcterms:created xsi:type="dcterms:W3CDTF">2020-01-12T08:59:00Z</dcterms:created>
  <dcterms:modified xsi:type="dcterms:W3CDTF">2020-10-06T15:58:56Z</dcterms:modified>
</cp:coreProperties>
</file>